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2285" activeTab="0"/>
  </bookViews>
  <sheets>
    <sheet name="MODELL 2021 Erklärung" sheetId="1" r:id="rId1"/>
    <sheet name="MODELL 2021 Stand 2019_2020" sheetId="2" r:id="rId2"/>
    <sheet name="MODELL 2021" sheetId="3" r:id="rId3"/>
  </sheets>
  <definedNames/>
  <calcPr fullCalcOnLoad="1"/>
</workbook>
</file>

<file path=xl/sharedStrings.xml><?xml version="1.0" encoding="utf-8"?>
<sst xmlns="http://schemas.openxmlformats.org/spreadsheetml/2006/main" count="87" uniqueCount="23">
  <si>
    <t>Modell A0</t>
  </si>
  <si>
    <t>Beiträge ohne Anpassung</t>
  </si>
  <si>
    <t>Beitrag Start:</t>
  </si>
  <si>
    <t>Erhöhung %:</t>
  </si>
  <si>
    <t>einmalig</t>
  </si>
  <si>
    <t>Schwund %:</t>
  </si>
  <si>
    <t>in 2021</t>
  </si>
  <si>
    <t>jährlich</t>
  </si>
  <si>
    <t>ab 2022</t>
  </si>
  <si>
    <t>Jahr</t>
  </si>
  <si>
    <t>Mitglieder</t>
  </si>
  <si>
    <t>Beitrag alt</t>
  </si>
  <si>
    <t>Summe Beiträge</t>
  </si>
  <si>
    <t>Beitrag</t>
  </si>
  <si>
    <t>Aufwendungen</t>
  </si>
  <si>
    <t>Beiträge</t>
  </si>
  <si>
    <t>Rücklagen +/-</t>
  </si>
  <si>
    <t>Rücklagen SUMME</t>
  </si>
  <si>
    <t>nat. Schwund p.a. %:</t>
  </si>
  <si>
    <t>Erklärung</t>
  </si>
  <si>
    <t>Stand 2019</t>
  </si>
  <si>
    <t>Modell 2021</t>
  </si>
  <si>
    <t>Verteilung der BDFA-Reserven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</si>
</sst>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sz val="18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FF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57" applyFont="1" applyBorder="1" applyAlignment="1">
      <alignment vertical="center"/>
    </xf>
    <xf numFmtId="44" fontId="0" fillId="0" borderId="12" xfId="57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0" xfId="57" applyFont="1" applyBorder="1" applyAlignment="1">
      <alignment vertical="center"/>
    </xf>
    <xf numFmtId="5" fontId="0" fillId="0" borderId="14" xfId="57" applyNumberFormat="1" applyFont="1" applyBorder="1" applyAlignment="1">
      <alignment vertical="center"/>
    </xf>
    <xf numFmtId="44" fontId="45" fillId="16" borderId="0" xfId="57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4" fontId="0" fillId="0" borderId="16" xfId="57" applyFont="1" applyBorder="1" applyAlignment="1">
      <alignment vertical="center"/>
    </xf>
    <xf numFmtId="5" fontId="0" fillId="0" borderId="17" xfId="57" applyNumberFormat="1" applyFont="1" applyBorder="1" applyAlignment="1">
      <alignment vertical="center"/>
    </xf>
    <xf numFmtId="6" fontId="45" fillId="0" borderId="0" xfId="57" applyNumberFormat="1" applyFont="1" applyBorder="1" applyAlignment="1">
      <alignment horizontal="center" vertical="center"/>
    </xf>
    <xf numFmtId="44" fontId="45" fillId="0" borderId="0" xfId="57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166" fontId="45" fillId="0" borderId="0" xfId="0" applyNumberFormat="1" applyFont="1" applyBorder="1" applyAlignment="1">
      <alignment vertical="center"/>
    </xf>
    <xf numFmtId="44" fontId="45" fillId="35" borderId="0" xfId="57" applyFont="1" applyFill="1" applyBorder="1" applyAlignment="1">
      <alignment vertical="center"/>
    </xf>
    <xf numFmtId="0" fontId="45" fillId="19" borderId="0" xfId="0" applyFont="1" applyFill="1" applyBorder="1" applyAlignment="1">
      <alignment horizontal="right" vertical="center"/>
    </xf>
    <xf numFmtId="0" fontId="45" fillId="36" borderId="0" xfId="0" applyFont="1" applyFill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" fontId="45" fillId="37" borderId="0" xfId="0" applyNumberFormat="1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right" vertical="center"/>
    </xf>
    <xf numFmtId="44" fontId="47" fillId="16" borderId="0" xfId="57" applyFont="1" applyFill="1" applyBorder="1" applyAlignment="1">
      <alignment vertical="center"/>
    </xf>
    <xf numFmtId="6" fontId="47" fillId="0" borderId="0" xfId="57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5" fontId="0" fillId="0" borderId="0" xfId="57" applyNumberFormat="1" applyFont="1" applyBorder="1" applyAlignment="1">
      <alignment vertical="center"/>
    </xf>
    <xf numFmtId="1" fontId="45" fillId="19" borderId="0" xfId="0" applyNumberFormat="1" applyFont="1" applyFill="1" applyBorder="1" applyAlignment="1">
      <alignment horizontal="center" vertical="center"/>
    </xf>
    <xf numFmtId="1" fontId="45" fillId="36" borderId="0" xfId="0" applyNumberFormat="1" applyFont="1" applyFill="1" applyBorder="1" applyAlignment="1">
      <alignment horizontal="center" vertical="center"/>
    </xf>
    <xf numFmtId="6" fontId="4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4" fontId="48" fillId="0" borderId="0" xfId="57" applyFont="1" applyBorder="1" applyAlignment="1">
      <alignment vertical="center"/>
    </xf>
    <xf numFmtId="6" fontId="48" fillId="0" borderId="0" xfId="57" applyNumberFormat="1" applyFont="1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16" borderId="11" xfId="0" applyFont="1" applyFill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14" fontId="45" fillId="0" borderId="21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6" fontId="48" fillId="0" borderId="21" xfId="0" applyNumberFormat="1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44" fontId="45" fillId="0" borderId="23" xfId="57" applyFont="1" applyFill="1" applyBorder="1" applyAlignment="1">
      <alignment vertical="center"/>
    </xf>
    <xf numFmtId="6" fontId="45" fillId="0" borderId="23" xfId="57" applyNumberFormat="1" applyFont="1" applyBorder="1" applyAlignment="1">
      <alignment horizontal="center" vertical="center"/>
    </xf>
    <xf numFmtId="6" fontId="48" fillId="0" borderId="24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166" fontId="45" fillId="0" borderId="21" xfId="0" applyNumberFormat="1" applyFont="1" applyBorder="1" applyAlignment="1">
      <alignment vertical="center"/>
    </xf>
    <xf numFmtId="166" fontId="45" fillId="0" borderId="23" xfId="0" applyNumberFormat="1" applyFont="1" applyBorder="1" applyAlignment="1">
      <alignment vertical="center"/>
    </xf>
    <xf numFmtId="166" fontId="45" fillId="0" borderId="24" xfId="0" applyNumberFormat="1" applyFont="1" applyBorder="1" applyAlignment="1">
      <alignment vertical="center"/>
    </xf>
    <xf numFmtId="0" fontId="48" fillId="34" borderId="25" xfId="0" applyFont="1" applyFill="1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51" fillId="0" borderId="25" xfId="0" applyFont="1" applyBorder="1" applyAlignment="1">
      <alignment horizontal="right" vertical="center"/>
    </xf>
    <xf numFmtId="0" fontId="47" fillId="0" borderId="25" xfId="0" applyFont="1" applyBorder="1" applyAlignment="1">
      <alignment horizontal="center" vertical="center"/>
    </xf>
    <xf numFmtId="44" fontId="47" fillId="0" borderId="25" xfId="57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6" fontId="47" fillId="0" borderId="0" xfId="0" applyNumberFormat="1" applyFont="1" applyBorder="1" applyAlignment="1">
      <alignment vertical="center"/>
    </xf>
    <xf numFmtId="166" fontId="47" fillId="0" borderId="11" xfId="0" applyNumberFormat="1" applyFont="1" applyBorder="1" applyAlignment="1">
      <alignment vertical="center"/>
    </xf>
    <xf numFmtId="166" fontId="47" fillId="0" borderId="19" xfId="0" applyNumberFormat="1" applyFont="1" applyBorder="1" applyAlignment="1">
      <alignment vertical="center"/>
    </xf>
    <xf numFmtId="0" fontId="45" fillId="13" borderId="20" xfId="0" applyFont="1" applyFill="1" applyBorder="1" applyAlignment="1">
      <alignment horizontal="center" vertical="center"/>
    </xf>
    <xf numFmtId="166" fontId="45" fillId="13" borderId="0" xfId="0" applyNumberFormat="1" applyFont="1" applyFill="1" applyBorder="1" applyAlignment="1">
      <alignment vertical="center"/>
    </xf>
    <xf numFmtId="166" fontId="45" fillId="13" borderId="21" xfId="0" applyNumberFormat="1" applyFont="1" applyFill="1" applyBorder="1" applyAlignment="1">
      <alignment vertical="center"/>
    </xf>
    <xf numFmtId="0" fontId="45" fillId="37" borderId="0" xfId="0" applyFont="1" applyFill="1" applyBorder="1" applyAlignment="1" applyProtection="1">
      <alignment horizontal="right" vertical="center"/>
      <protection locked="0"/>
    </xf>
    <xf numFmtId="0" fontId="45" fillId="19" borderId="0" xfId="0" applyFont="1" applyFill="1" applyBorder="1" applyAlignment="1" applyProtection="1">
      <alignment horizontal="right" vertical="center"/>
      <protection locked="0"/>
    </xf>
    <xf numFmtId="0" fontId="45" fillId="36" borderId="0" xfId="0" applyFont="1" applyFill="1" applyBorder="1" applyAlignment="1" applyProtection="1">
      <alignment horizontal="right" vertical="center"/>
      <protection locked="0"/>
    </xf>
    <xf numFmtId="44" fontId="45" fillId="35" borderId="0" xfId="57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51" fillId="0" borderId="27" xfId="0" applyFont="1" applyBorder="1" applyAlignment="1">
      <alignment horizontal="right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zoomScalePageLayoutView="0" workbookViewId="0" topLeftCell="E1">
      <selection activeCell="K1" sqref="K1"/>
    </sheetView>
  </sheetViews>
  <sheetFormatPr defaultColWidth="11.421875" defaultRowHeight="15"/>
  <cols>
    <col min="1" max="1" width="5.57421875" style="1" hidden="1" customWidth="1"/>
    <col min="2" max="2" width="10.28125" style="1" hidden="1" customWidth="1"/>
    <col min="3" max="3" width="11.421875" style="1" hidden="1" customWidth="1"/>
    <col min="4" max="4" width="17.140625" style="1" hidden="1" customWidth="1"/>
    <col min="5" max="5" width="7.140625" style="1" customWidth="1"/>
    <col min="6" max="8" width="21.57421875" style="1" customWidth="1"/>
    <col min="9" max="9" width="31.140625" style="1" bestFit="1" customWidth="1"/>
    <col min="10" max="10" width="24.57421875" style="1" customWidth="1"/>
    <col min="11" max="11" width="7.28125" style="1" customWidth="1"/>
    <col min="12" max="12" width="24.57421875" style="2" customWidth="1"/>
    <col min="13" max="15" width="20.7109375" style="1" customWidth="1"/>
    <col min="16" max="16" width="26.140625" style="1" customWidth="1"/>
    <col min="17" max="16384" width="11.421875" style="1" customWidth="1"/>
  </cols>
  <sheetData>
    <row r="1" spans="6:10" ht="15">
      <c r="F1" s="3"/>
      <c r="G1" s="3"/>
      <c r="H1" s="3"/>
      <c r="I1" s="3"/>
      <c r="J1" s="3"/>
    </row>
    <row r="2" spans="6:10" ht="15.75" thickBot="1">
      <c r="F2" s="3"/>
      <c r="G2" s="3"/>
      <c r="H2" s="3"/>
      <c r="I2" s="3"/>
      <c r="J2" s="3"/>
    </row>
    <row r="3" spans="1:16" ht="23.25">
      <c r="A3" s="93" t="s">
        <v>0</v>
      </c>
      <c r="B3" s="94"/>
      <c r="C3" s="94"/>
      <c r="D3" s="95"/>
      <c r="F3" s="96" t="s">
        <v>19</v>
      </c>
      <c r="G3" s="96"/>
      <c r="H3" s="96"/>
      <c r="I3" s="96"/>
      <c r="J3" s="97"/>
      <c r="K3" s="3"/>
      <c r="L3" s="90" t="s">
        <v>22</v>
      </c>
      <c r="M3" s="29"/>
      <c r="N3" s="30"/>
      <c r="O3" s="30"/>
      <c r="P3" s="30"/>
    </row>
    <row r="4" spans="1:11" ht="23.25">
      <c r="A4" s="98" t="s">
        <v>1</v>
      </c>
      <c r="B4" s="99"/>
      <c r="C4" s="99"/>
      <c r="D4" s="100"/>
      <c r="F4" s="10"/>
      <c r="G4" s="4"/>
      <c r="H4" s="5"/>
      <c r="I4" s="4"/>
      <c r="J4" s="5"/>
      <c r="K4" s="3"/>
    </row>
    <row r="5" spans="1:11" ht="23.25">
      <c r="A5" s="6"/>
      <c r="B5" s="7"/>
      <c r="C5" s="7"/>
      <c r="D5" s="8"/>
      <c r="F5" s="50" t="s">
        <v>2</v>
      </c>
      <c r="G5" s="51"/>
      <c r="H5" s="51"/>
      <c r="I5" s="52">
        <v>30.72</v>
      </c>
      <c r="J5" s="53"/>
      <c r="K5" s="3"/>
    </row>
    <row r="6" spans="1:16" ht="23.25" hidden="1">
      <c r="A6" s="6"/>
      <c r="B6" s="7"/>
      <c r="C6" s="7"/>
      <c r="D6" s="8"/>
      <c r="F6" s="54" t="s">
        <v>3</v>
      </c>
      <c r="G6" s="4"/>
      <c r="H6" s="4" t="s">
        <v>4</v>
      </c>
      <c r="I6" s="9">
        <v>75.78</v>
      </c>
      <c r="J6" s="55">
        <v>44197</v>
      </c>
      <c r="K6" s="3"/>
      <c r="L6" s="68"/>
      <c r="M6" s="5" t="s">
        <v>14</v>
      </c>
      <c r="N6" s="5" t="s">
        <v>15</v>
      </c>
      <c r="O6" s="5" t="s">
        <v>16</v>
      </c>
      <c r="P6" s="5" t="s">
        <v>17</v>
      </c>
    </row>
    <row r="7" spans="1:11" ht="23.25">
      <c r="A7" s="6"/>
      <c r="B7" s="7"/>
      <c r="C7" s="7"/>
      <c r="D7" s="8"/>
      <c r="F7" s="54" t="s">
        <v>5</v>
      </c>
      <c r="G7" s="3"/>
      <c r="H7" s="3"/>
      <c r="I7" s="38">
        <v>0</v>
      </c>
      <c r="J7" s="55">
        <v>43831</v>
      </c>
      <c r="K7" s="3"/>
    </row>
    <row r="8" spans="1:11" ht="23.25">
      <c r="A8" s="6"/>
      <c r="B8" s="7"/>
      <c r="C8" s="7"/>
      <c r="D8" s="8"/>
      <c r="F8" s="54" t="s">
        <v>5</v>
      </c>
      <c r="G8" s="10"/>
      <c r="H8" s="4"/>
      <c r="I8" s="33">
        <v>0</v>
      </c>
      <c r="J8" s="56" t="s">
        <v>6</v>
      </c>
      <c r="K8" s="3"/>
    </row>
    <row r="9" spans="1:11" ht="23.25">
      <c r="A9" s="6"/>
      <c r="B9" s="7"/>
      <c r="C9" s="7"/>
      <c r="D9" s="8"/>
      <c r="F9" s="54" t="s">
        <v>18</v>
      </c>
      <c r="G9" s="4"/>
      <c r="H9" s="4" t="s">
        <v>7</v>
      </c>
      <c r="I9" s="34">
        <v>0</v>
      </c>
      <c r="J9" s="56" t="s">
        <v>8</v>
      </c>
      <c r="K9" s="11"/>
    </row>
    <row r="10" spans="1:11" ht="23.25">
      <c r="A10" s="6"/>
      <c r="B10" s="7"/>
      <c r="C10" s="7"/>
      <c r="D10" s="8"/>
      <c r="F10" s="57"/>
      <c r="G10" s="12"/>
      <c r="H10" s="13"/>
      <c r="I10" s="14"/>
      <c r="J10" s="58"/>
      <c r="K10" s="15"/>
    </row>
    <row r="11" spans="1:16" ht="23.25">
      <c r="A11" s="16" t="s">
        <v>9</v>
      </c>
      <c r="B11" s="17" t="s">
        <v>10</v>
      </c>
      <c r="C11" s="18" t="s">
        <v>11</v>
      </c>
      <c r="D11" s="19" t="s">
        <v>12</v>
      </c>
      <c r="F11" s="77" t="s">
        <v>9</v>
      </c>
      <c r="G11" s="75" t="s">
        <v>10</v>
      </c>
      <c r="H11" s="76" t="s">
        <v>13</v>
      </c>
      <c r="I11" s="76" t="s">
        <v>12</v>
      </c>
      <c r="J11" s="78"/>
      <c r="K11" s="15"/>
      <c r="L11" s="91"/>
      <c r="M11" s="74" t="s">
        <v>14</v>
      </c>
      <c r="N11" s="74" t="s">
        <v>15</v>
      </c>
      <c r="O11" s="74" t="s">
        <v>16</v>
      </c>
      <c r="P11" s="92" t="s">
        <v>17</v>
      </c>
    </row>
    <row r="12" spans="1:16" ht="23.25">
      <c r="A12" s="20">
        <v>2019</v>
      </c>
      <c r="B12" s="3">
        <v>1963</v>
      </c>
      <c r="C12" s="21">
        <v>30.72</v>
      </c>
      <c r="D12" s="22">
        <f>B12*C12</f>
        <v>60303.36</v>
      </c>
      <c r="F12" s="59">
        <v>2019</v>
      </c>
      <c r="G12" s="13">
        <v>1963</v>
      </c>
      <c r="H12" s="39">
        <v>30.72</v>
      </c>
      <c r="I12" s="40">
        <v>60303.36</v>
      </c>
      <c r="J12" s="60"/>
      <c r="K12" s="15"/>
      <c r="L12" s="79">
        <v>2019</v>
      </c>
      <c r="M12" s="80">
        <v>65000</v>
      </c>
      <c r="N12" s="81">
        <v>60303</v>
      </c>
      <c r="O12" s="81"/>
      <c r="P12" s="82">
        <v>24000</v>
      </c>
    </row>
    <row r="13" spans="1:16" ht="23.25">
      <c r="A13" s="20">
        <v>2020</v>
      </c>
      <c r="B13" s="35">
        <f>INT(B12-B12*I7%)</f>
        <v>1963</v>
      </c>
      <c r="C13" s="21">
        <v>30.72</v>
      </c>
      <c r="D13" s="22">
        <f>B13*C13</f>
        <v>60303.36</v>
      </c>
      <c r="F13" s="61">
        <v>2020</v>
      </c>
      <c r="G13" s="37"/>
      <c r="H13" s="23">
        <v>30.72</v>
      </c>
      <c r="I13" s="27">
        <v>0</v>
      </c>
      <c r="J13" s="62"/>
      <c r="K13" s="15"/>
      <c r="L13" s="61">
        <v>2020</v>
      </c>
      <c r="M13" s="31">
        <v>70000</v>
      </c>
      <c r="N13" s="31">
        <v>0</v>
      </c>
      <c r="O13" s="31"/>
      <c r="P13" s="69">
        <v>24000</v>
      </c>
    </row>
    <row r="14" spans="1:16" ht="23.25">
      <c r="A14" s="20">
        <f>A13+1</f>
        <v>2021</v>
      </c>
      <c r="B14" s="35">
        <f>INT(B13-B13*I8%)</f>
        <v>1963</v>
      </c>
      <c r="C14" s="21">
        <v>30.72</v>
      </c>
      <c r="D14" s="22">
        <f aca="true" t="shared" si="0" ref="D14:D23">B14*C14</f>
        <v>60303.36</v>
      </c>
      <c r="F14" s="61">
        <v>2021</v>
      </c>
      <c r="G14" s="43"/>
      <c r="H14" s="32"/>
      <c r="I14" s="27">
        <v>0</v>
      </c>
      <c r="J14" s="62"/>
      <c r="K14" s="15"/>
      <c r="L14" s="61">
        <v>2021</v>
      </c>
      <c r="M14" s="31">
        <v>65000</v>
      </c>
      <c r="N14" s="31">
        <v>0</v>
      </c>
      <c r="O14" s="31"/>
      <c r="P14" s="69">
        <v>24000</v>
      </c>
    </row>
    <row r="15" spans="1:16" ht="23.25">
      <c r="A15" s="20">
        <f aca="true" t="shared" si="1" ref="A15:A22">A14+1</f>
        <v>2022</v>
      </c>
      <c r="B15" s="35">
        <f>INT(B14-B14*$I$9%)</f>
        <v>1963</v>
      </c>
      <c r="C15" s="21">
        <v>30.72</v>
      </c>
      <c r="D15" s="22">
        <f t="shared" si="0"/>
        <v>60303.36</v>
      </c>
      <c r="F15" s="61">
        <v>2022</v>
      </c>
      <c r="G15" s="44"/>
      <c r="H15" s="28"/>
      <c r="I15" s="27">
        <v>0</v>
      </c>
      <c r="J15" s="62"/>
      <c r="K15" s="15"/>
      <c r="L15" s="61">
        <v>2022</v>
      </c>
      <c r="M15" s="31">
        <v>65000</v>
      </c>
      <c r="N15" s="31">
        <v>0</v>
      </c>
      <c r="O15" s="31"/>
      <c r="P15" s="69">
        <v>24000</v>
      </c>
    </row>
    <row r="16" spans="1:16" ht="23.25">
      <c r="A16" s="20">
        <f t="shared" si="1"/>
        <v>2023</v>
      </c>
      <c r="B16" s="35">
        <f>INT(B15-B15*$I$9%)</f>
        <v>1963</v>
      </c>
      <c r="C16" s="21">
        <v>30.72</v>
      </c>
      <c r="D16" s="22">
        <f t="shared" si="0"/>
        <v>60303.36</v>
      </c>
      <c r="F16" s="61">
        <v>2023</v>
      </c>
      <c r="G16" s="36"/>
      <c r="H16" s="28"/>
      <c r="I16" s="27">
        <v>0</v>
      </c>
      <c r="J16" s="62"/>
      <c r="K16" s="15"/>
      <c r="L16" s="61">
        <v>2023</v>
      </c>
      <c r="M16" s="31">
        <v>70000</v>
      </c>
      <c r="N16" s="31">
        <v>0</v>
      </c>
      <c r="O16" s="31"/>
      <c r="P16" s="69">
        <v>24000</v>
      </c>
    </row>
    <row r="17" spans="1:16" ht="23.25">
      <c r="A17" s="20">
        <f t="shared" si="1"/>
        <v>2024</v>
      </c>
      <c r="B17" s="35">
        <f aca="true" t="shared" si="2" ref="B17:B23">INT(B16-B16*$I$9%)</f>
        <v>1963</v>
      </c>
      <c r="C17" s="21">
        <v>30.72</v>
      </c>
      <c r="D17" s="22">
        <f t="shared" si="0"/>
        <v>60303.36</v>
      </c>
      <c r="F17" s="61">
        <v>2024</v>
      </c>
      <c r="G17" s="4"/>
      <c r="H17" s="28"/>
      <c r="I17" s="27">
        <v>0</v>
      </c>
      <c r="J17" s="62"/>
      <c r="K17" s="15"/>
      <c r="L17" s="61">
        <v>2024</v>
      </c>
      <c r="M17" s="31">
        <v>65000</v>
      </c>
      <c r="N17" s="31">
        <v>0</v>
      </c>
      <c r="O17" s="31"/>
      <c r="P17" s="69">
        <v>24000</v>
      </c>
    </row>
    <row r="18" spans="1:16" s="2" customFormat="1" ht="23.25">
      <c r="A18" s="20">
        <f t="shared" si="1"/>
        <v>2025</v>
      </c>
      <c r="B18" s="35">
        <f t="shared" si="2"/>
        <v>1963</v>
      </c>
      <c r="C18" s="21">
        <v>30.72</v>
      </c>
      <c r="D18" s="22">
        <f t="shared" si="0"/>
        <v>60303.36</v>
      </c>
      <c r="E18" s="1"/>
      <c r="F18" s="61">
        <v>2025</v>
      </c>
      <c r="G18" s="4"/>
      <c r="H18" s="28"/>
      <c r="I18" s="27">
        <v>0</v>
      </c>
      <c r="J18" s="62"/>
      <c r="K18" s="15"/>
      <c r="L18" s="61">
        <v>2025</v>
      </c>
      <c r="M18" s="31">
        <v>65000</v>
      </c>
      <c r="N18" s="31">
        <v>0</v>
      </c>
      <c r="O18" s="31"/>
      <c r="P18" s="69">
        <v>24000</v>
      </c>
    </row>
    <row r="19" spans="1:16" s="2" customFormat="1" ht="23.25">
      <c r="A19" s="20">
        <f t="shared" si="1"/>
        <v>2026</v>
      </c>
      <c r="B19" s="35">
        <f t="shared" si="2"/>
        <v>1963</v>
      </c>
      <c r="C19" s="21">
        <v>30.72</v>
      </c>
      <c r="D19" s="22">
        <f t="shared" si="0"/>
        <v>60303.36</v>
      </c>
      <c r="E19" s="1"/>
      <c r="F19" s="61">
        <v>2026</v>
      </c>
      <c r="G19" s="4"/>
      <c r="H19" s="28"/>
      <c r="I19" s="27">
        <v>0</v>
      </c>
      <c r="J19" s="62"/>
      <c r="K19" s="15"/>
      <c r="L19" s="61">
        <v>2026</v>
      </c>
      <c r="M19" s="31">
        <v>70000</v>
      </c>
      <c r="N19" s="31">
        <v>0</v>
      </c>
      <c r="O19" s="31"/>
      <c r="P19" s="69">
        <v>24000</v>
      </c>
    </row>
    <row r="20" spans="1:16" s="2" customFormat="1" ht="23.25">
      <c r="A20" s="20">
        <f t="shared" si="1"/>
        <v>2027</v>
      </c>
      <c r="B20" s="35">
        <f t="shared" si="2"/>
        <v>1963</v>
      </c>
      <c r="C20" s="21">
        <v>30.72</v>
      </c>
      <c r="D20" s="22">
        <f t="shared" si="0"/>
        <v>60303.36</v>
      </c>
      <c r="E20" s="1"/>
      <c r="F20" s="61">
        <v>2027</v>
      </c>
      <c r="G20" s="4"/>
      <c r="H20" s="28"/>
      <c r="I20" s="27">
        <v>0</v>
      </c>
      <c r="J20" s="62"/>
      <c r="K20" s="15"/>
      <c r="L20" s="61">
        <v>2027</v>
      </c>
      <c r="M20" s="31">
        <v>65000</v>
      </c>
      <c r="N20" s="31">
        <v>0</v>
      </c>
      <c r="O20" s="31"/>
      <c r="P20" s="69">
        <v>24000</v>
      </c>
    </row>
    <row r="21" spans="1:16" s="2" customFormat="1" ht="23.25">
      <c r="A21" s="20">
        <f>A20+1</f>
        <v>2028</v>
      </c>
      <c r="B21" s="35">
        <f t="shared" si="2"/>
        <v>1963</v>
      </c>
      <c r="C21" s="21">
        <v>30.72</v>
      </c>
      <c r="D21" s="22">
        <f t="shared" si="0"/>
        <v>60303.36</v>
      </c>
      <c r="E21" s="1"/>
      <c r="F21" s="61">
        <v>2028</v>
      </c>
      <c r="G21" s="4"/>
      <c r="H21" s="28"/>
      <c r="I21" s="27">
        <v>0</v>
      </c>
      <c r="J21" s="62"/>
      <c r="K21" s="15"/>
      <c r="L21" s="61">
        <v>2028</v>
      </c>
      <c r="M21" s="31">
        <v>65000</v>
      </c>
      <c r="N21" s="31">
        <v>0</v>
      </c>
      <c r="O21" s="31"/>
      <c r="P21" s="69">
        <v>24000</v>
      </c>
    </row>
    <row r="22" spans="1:16" s="2" customFormat="1" ht="23.25">
      <c r="A22" s="20">
        <f t="shared" si="1"/>
        <v>2029</v>
      </c>
      <c r="B22" s="35">
        <f t="shared" si="2"/>
        <v>1963</v>
      </c>
      <c r="C22" s="21">
        <v>30.72</v>
      </c>
      <c r="D22" s="22">
        <f t="shared" si="0"/>
        <v>60303.36</v>
      </c>
      <c r="E22" s="1"/>
      <c r="F22" s="61">
        <v>2029</v>
      </c>
      <c r="G22" s="4"/>
      <c r="H22" s="28"/>
      <c r="I22" s="27">
        <v>0</v>
      </c>
      <c r="J22" s="62"/>
      <c r="K22" s="1"/>
      <c r="L22" s="61">
        <v>2029</v>
      </c>
      <c r="M22" s="31">
        <v>70000</v>
      </c>
      <c r="N22" s="31">
        <v>0</v>
      </c>
      <c r="O22" s="31"/>
      <c r="P22" s="69">
        <v>24000</v>
      </c>
    </row>
    <row r="23" spans="1:16" s="2" customFormat="1" ht="24" thickBot="1">
      <c r="A23" s="24">
        <v>2030</v>
      </c>
      <c r="B23" s="41">
        <f t="shared" si="2"/>
        <v>1963</v>
      </c>
      <c r="C23" s="25">
        <v>30.72</v>
      </c>
      <c r="D23" s="26">
        <f t="shared" si="0"/>
        <v>60303.36</v>
      </c>
      <c r="E23" s="1"/>
      <c r="F23" s="63">
        <v>2030</v>
      </c>
      <c r="G23" s="64"/>
      <c r="H23" s="65"/>
      <c r="I23" s="66">
        <v>0</v>
      </c>
      <c r="J23" s="67"/>
      <c r="K23" s="1"/>
      <c r="L23" s="63">
        <v>2030</v>
      </c>
      <c r="M23" s="70">
        <v>65000</v>
      </c>
      <c r="N23" s="70">
        <v>0</v>
      </c>
      <c r="O23" s="70"/>
      <c r="P23" s="71">
        <v>24000</v>
      </c>
    </row>
    <row r="24" spans="1:11" s="2" customFormat="1" ht="23.25">
      <c r="A24" s="3"/>
      <c r="B24" s="35"/>
      <c r="C24" s="21"/>
      <c r="D24" s="42"/>
      <c r="E24" s="1"/>
      <c r="F24" s="46"/>
      <c r="G24" s="47">
        <v>0</v>
      </c>
      <c r="H24" s="48">
        <v>53.999615999999996</v>
      </c>
      <c r="I24" s="49">
        <v>0</v>
      </c>
      <c r="J24" s="45"/>
      <c r="K24" s="1"/>
    </row>
    <row r="25" spans="1:11" s="2" customFormat="1" ht="15">
      <c r="A25" s="1"/>
      <c r="B25" s="1"/>
      <c r="C25" s="1"/>
      <c r="D25" s="1"/>
      <c r="E25" s="1"/>
      <c r="F25" s="3"/>
      <c r="G25" s="3"/>
      <c r="H25" s="3"/>
      <c r="I25" s="3"/>
      <c r="J25" s="1"/>
      <c r="K2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spans="12:20" ht="15">
      <c r="L50" s="1"/>
      <c r="Q50" s="2"/>
      <c r="R50" s="2"/>
      <c r="S50" s="2"/>
      <c r="T50" s="2"/>
    </row>
    <row r="51" spans="12:20" ht="15">
      <c r="L51" s="1"/>
      <c r="Q51" s="2"/>
      <c r="R51" s="2"/>
      <c r="S51" s="2"/>
      <c r="T51" s="2"/>
    </row>
    <row r="52" spans="12:20" ht="15">
      <c r="L52" s="1"/>
      <c r="Q52" s="2"/>
      <c r="R52" s="2"/>
      <c r="S52" s="2"/>
      <c r="T52" s="2"/>
    </row>
    <row r="53" spans="12:20" ht="15">
      <c r="L53" s="1"/>
      <c r="Q53" s="2"/>
      <c r="R53" s="2"/>
      <c r="S53" s="2"/>
      <c r="T53" s="2"/>
    </row>
    <row r="54" spans="12:20" ht="15">
      <c r="L54" s="1"/>
      <c r="Q54" s="2"/>
      <c r="R54" s="2"/>
      <c r="S54" s="2"/>
      <c r="T54" s="2"/>
    </row>
    <row r="55" spans="12:20" ht="15">
      <c r="L55" s="1"/>
      <c r="Q55" s="2"/>
      <c r="R55" s="2"/>
      <c r="S55" s="2"/>
      <c r="T55" s="2"/>
    </row>
    <row r="56" spans="12:20" ht="15">
      <c r="L56" s="1"/>
      <c r="Q56" s="2"/>
      <c r="R56" s="2"/>
      <c r="S56" s="2"/>
      <c r="T56" s="2"/>
    </row>
    <row r="57" spans="13:20" ht="15">
      <c r="M57" s="2"/>
      <c r="N57" s="2"/>
      <c r="O57" s="2"/>
      <c r="P57" s="2"/>
      <c r="Q57" s="2"/>
      <c r="R57" s="2"/>
      <c r="S57" s="2"/>
      <c r="T57" s="2"/>
    </row>
  </sheetData>
  <sheetProtection password="981F" sheet="1"/>
  <mergeCells count="3">
    <mergeCell ref="A3:D3"/>
    <mergeCell ref="F3:J3"/>
    <mergeCell ref="A4:D4"/>
  </mergeCells>
  <printOptions/>
  <pageMargins left="1.09" right="0.22" top="0.59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90" zoomScaleNormal="90" zoomScalePageLayoutView="0" workbookViewId="0" topLeftCell="E1">
      <selection activeCell="K1" sqref="K1"/>
    </sheetView>
  </sheetViews>
  <sheetFormatPr defaultColWidth="11.421875" defaultRowHeight="15"/>
  <cols>
    <col min="1" max="1" width="5.57421875" style="1" hidden="1" customWidth="1"/>
    <col min="2" max="2" width="10.28125" style="1" hidden="1" customWidth="1"/>
    <col min="3" max="3" width="11.421875" style="1" hidden="1" customWidth="1"/>
    <col min="4" max="4" width="17.140625" style="1" hidden="1" customWidth="1"/>
    <col min="5" max="5" width="7.140625" style="1" customWidth="1"/>
    <col min="6" max="8" width="21.57421875" style="1" customWidth="1"/>
    <col min="9" max="9" width="31.140625" style="1" bestFit="1" customWidth="1"/>
    <col min="10" max="10" width="24.57421875" style="1" customWidth="1"/>
    <col min="11" max="11" width="7.28125" style="1" customWidth="1"/>
    <col min="12" max="12" width="24.57421875" style="2" customWidth="1"/>
    <col min="13" max="15" width="20.7109375" style="1" customWidth="1"/>
    <col min="16" max="16" width="26.140625" style="1" customWidth="1"/>
    <col min="17" max="16384" width="11.421875" style="1" customWidth="1"/>
  </cols>
  <sheetData>
    <row r="1" spans="6:10" ht="15">
      <c r="F1" s="3"/>
      <c r="G1" s="3"/>
      <c r="H1" s="3"/>
      <c r="I1" s="3"/>
      <c r="J1" s="3"/>
    </row>
    <row r="2" spans="6:10" ht="15.75" thickBot="1">
      <c r="F2" s="3"/>
      <c r="G2" s="3"/>
      <c r="H2" s="3"/>
      <c r="I2" s="3"/>
      <c r="J2" s="3"/>
    </row>
    <row r="3" spans="1:16" ht="23.25">
      <c r="A3" s="93" t="s">
        <v>0</v>
      </c>
      <c r="B3" s="94"/>
      <c r="C3" s="94"/>
      <c r="D3" s="95"/>
      <c r="F3" s="96" t="s">
        <v>20</v>
      </c>
      <c r="G3" s="96"/>
      <c r="H3" s="96"/>
      <c r="I3" s="96"/>
      <c r="J3" s="96"/>
      <c r="K3" s="3"/>
      <c r="L3" s="90" t="s">
        <v>22</v>
      </c>
      <c r="M3" s="29"/>
      <c r="N3" s="30"/>
      <c r="O3" s="30"/>
      <c r="P3" s="30"/>
    </row>
    <row r="4" spans="1:11" ht="23.25">
      <c r="A4" s="98" t="s">
        <v>1</v>
      </c>
      <c r="B4" s="99"/>
      <c r="C4" s="99"/>
      <c r="D4" s="100"/>
      <c r="F4" s="10"/>
      <c r="G4" s="4"/>
      <c r="H4" s="5"/>
      <c r="I4" s="4"/>
      <c r="J4" s="5"/>
      <c r="K4" s="3"/>
    </row>
    <row r="5" spans="1:11" ht="23.25">
      <c r="A5" s="6"/>
      <c r="B5" s="7"/>
      <c r="C5" s="7"/>
      <c r="D5" s="8"/>
      <c r="F5" s="50" t="s">
        <v>2</v>
      </c>
      <c r="G5" s="51"/>
      <c r="H5" s="51"/>
      <c r="I5" s="52">
        <v>30.72</v>
      </c>
      <c r="J5" s="53"/>
      <c r="K5" s="3"/>
    </row>
    <row r="6" spans="1:16" ht="23.25" hidden="1">
      <c r="A6" s="6"/>
      <c r="B6" s="7"/>
      <c r="C6" s="7"/>
      <c r="D6" s="8"/>
      <c r="F6" s="54" t="s">
        <v>3</v>
      </c>
      <c r="G6" s="4"/>
      <c r="H6" s="4" t="s">
        <v>4</v>
      </c>
      <c r="I6" s="9">
        <v>75.78</v>
      </c>
      <c r="J6" s="55">
        <v>44197</v>
      </c>
      <c r="K6" s="3"/>
      <c r="L6" s="68"/>
      <c r="M6" s="5" t="s">
        <v>14</v>
      </c>
      <c r="N6" s="5" t="s">
        <v>15</v>
      </c>
      <c r="O6" s="5" t="s">
        <v>16</v>
      </c>
      <c r="P6" s="5" t="s">
        <v>17</v>
      </c>
    </row>
    <row r="7" spans="1:11" ht="23.25">
      <c r="A7" s="6"/>
      <c r="B7" s="7"/>
      <c r="C7" s="7"/>
      <c r="D7" s="8"/>
      <c r="F7" s="54" t="s">
        <v>5</v>
      </c>
      <c r="G7" s="3"/>
      <c r="H7" s="3"/>
      <c r="I7" s="86"/>
      <c r="J7" s="55">
        <v>43831</v>
      </c>
      <c r="K7" s="3"/>
    </row>
    <row r="8" spans="1:11" ht="23.25">
      <c r="A8" s="6"/>
      <c r="B8" s="7"/>
      <c r="C8" s="7"/>
      <c r="D8" s="8"/>
      <c r="F8" s="54" t="s">
        <v>5</v>
      </c>
      <c r="G8" s="10"/>
      <c r="H8" s="4"/>
      <c r="I8" s="87"/>
      <c r="J8" s="56" t="s">
        <v>6</v>
      </c>
      <c r="K8" s="3"/>
    </row>
    <row r="9" spans="1:11" ht="23.25">
      <c r="A9" s="6"/>
      <c r="B9" s="7"/>
      <c r="C9" s="7"/>
      <c r="D9" s="8"/>
      <c r="F9" s="54" t="s">
        <v>18</v>
      </c>
      <c r="G9" s="4"/>
      <c r="H9" s="4" t="s">
        <v>7</v>
      </c>
      <c r="I9" s="88"/>
      <c r="J9" s="56" t="s">
        <v>8</v>
      </c>
      <c r="K9" s="11"/>
    </row>
    <row r="10" spans="1:11" ht="23.25">
      <c r="A10" s="6"/>
      <c r="B10" s="7"/>
      <c r="C10" s="7"/>
      <c r="D10" s="8"/>
      <c r="F10" s="57"/>
      <c r="G10" s="12"/>
      <c r="H10" s="13"/>
      <c r="I10" s="14"/>
      <c r="J10" s="58"/>
      <c r="K10" s="15"/>
    </row>
    <row r="11" spans="1:16" ht="23.25">
      <c r="A11" s="16" t="s">
        <v>9</v>
      </c>
      <c r="B11" s="17" t="s">
        <v>10</v>
      </c>
      <c r="C11" s="18" t="s">
        <v>11</v>
      </c>
      <c r="D11" s="19" t="s">
        <v>12</v>
      </c>
      <c r="F11" s="77" t="s">
        <v>9</v>
      </c>
      <c r="G11" s="75" t="s">
        <v>10</v>
      </c>
      <c r="H11" s="76" t="s">
        <v>13</v>
      </c>
      <c r="I11" s="76" t="s">
        <v>12</v>
      </c>
      <c r="J11" s="78"/>
      <c r="K11" s="15"/>
      <c r="L11" s="91"/>
      <c r="M11" s="74" t="s">
        <v>14</v>
      </c>
      <c r="N11" s="74" t="s">
        <v>15</v>
      </c>
      <c r="O11" s="74" t="s">
        <v>16</v>
      </c>
      <c r="P11" s="92" t="s">
        <v>17</v>
      </c>
    </row>
    <row r="12" spans="1:16" ht="23.25">
      <c r="A12" s="20">
        <v>2019</v>
      </c>
      <c r="B12" s="3">
        <v>1963</v>
      </c>
      <c r="C12" s="21">
        <v>30.72</v>
      </c>
      <c r="D12" s="22">
        <f>B12*C12</f>
        <v>60303.36</v>
      </c>
      <c r="F12" s="59">
        <v>2019</v>
      </c>
      <c r="G12" s="13">
        <v>1963</v>
      </c>
      <c r="H12" s="39">
        <f>I5</f>
        <v>30.72</v>
      </c>
      <c r="I12" s="40">
        <f>G12*H12</f>
        <v>60303.36</v>
      </c>
      <c r="J12" s="60"/>
      <c r="K12" s="15"/>
      <c r="L12" s="79">
        <v>2019</v>
      </c>
      <c r="M12" s="80">
        <v>65000</v>
      </c>
      <c r="N12" s="81">
        <v>60303</v>
      </c>
      <c r="O12" s="81"/>
      <c r="P12" s="82">
        <v>24000</v>
      </c>
    </row>
    <row r="13" spans="1:16" ht="23.25">
      <c r="A13" s="20">
        <v>2020</v>
      </c>
      <c r="B13" s="35">
        <f>INT(B12-B12*I7%)</f>
        <v>1963</v>
      </c>
      <c r="C13" s="21">
        <v>30.72</v>
      </c>
      <c r="D13" s="22">
        <f>B13*C13</f>
        <v>60303.36</v>
      </c>
      <c r="F13" s="61">
        <f>$A$13</f>
        <v>2020</v>
      </c>
      <c r="G13" s="37">
        <f>B13</f>
        <v>1963</v>
      </c>
      <c r="H13" s="23">
        <f>H12</f>
        <v>30.72</v>
      </c>
      <c r="I13" s="27">
        <f>G13*H13</f>
        <v>60303.36</v>
      </c>
      <c r="J13" s="62"/>
      <c r="K13" s="15"/>
      <c r="L13" s="61">
        <v>2020</v>
      </c>
      <c r="M13" s="31">
        <v>70000</v>
      </c>
      <c r="N13" s="31">
        <f aca="true" t="shared" si="0" ref="N13:N23">I13</f>
        <v>60303.36</v>
      </c>
      <c r="O13" s="31">
        <f>ROUNDDOWN(N13-M13,-2)</f>
        <v>-9600</v>
      </c>
      <c r="P13" s="69">
        <f>P12+O13</f>
        <v>14400</v>
      </c>
    </row>
    <row r="14" spans="1:16" ht="23.25">
      <c r="A14" s="20">
        <f>A13+1</f>
        <v>2021</v>
      </c>
      <c r="B14" s="35">
        <f>INT(B13-B13*I8%)</f>
        <v>1963</v>
      </c>
      <c r="C14" s="21">
        <v>30.72</v>
      </c>
      <c r="D14" s="22">
        <f aca="true" t="shared" si="1" ref="D14:D23">B14*C14</f>
        <v>60303.36</v>
      </c>
      <c r="F14" s="61">
        <f aca="true" t="shared" si="2" ref="F14:F19">F13+1</f>
        <v>2021</v>
      </c>
      <c r="G14" s="43">
        <f>B14</f>
        <v>1963</v>
      </c>
      <c r="H14" s="32">
        <f>H13</f>
        <v>30.72</v>
      </c>
      <c r="I14" s="27">
        <f aca="true" t="shared" si="3" ref="I14:I24">G14*H14</f>
        <v>60303.36</v>
      </c>
      <c r="J14" s="62"/>
      <c r="K14" s="15"/>
      <c r="L14" s="61">
        <v>2021</v>
      </c>
      <c r="M14" s="31">
        <v>65000</v>
      </c>
      <c r="N14" s="31">
        <f t="shared" si="0"/>
        <v>60303.36</v>
      </c>
      <c r="O14" s="31">
        <f>ROUNDDOWN(N14-M14,-2)</f>
        <v>-4600</v>
      </c>
      <c r="P14" s="69">
        <f>P13+O14</f>
        <v>9800</v>
      </c>
    </row>
    <row r="15" spans="1:16" ht="23.25">
      <c r="A15" s="20">
        <f aca="true" t="shared" si="4" ref="A15:A22">A14+1</f>
        <v>2022</v>
      </c>
      <c r="B15" s="35">
        <f>INT(B14-B14*$I$9%)</f>
        <v>1963</v>
      </c>
      <c r="C15" s="21">
        <v>30.72</v>
      </c>
      <c r="D15" s="22">
        <f t="shared" si="1"/>
        <v>60303.36</v>
      </c>
      <c r="F15" s="61">
        <f t="shared" si="2"/>
        <v>2022</v>
      </c>
      <c r="G15" s="44">
        <f>B15</f>
        <v>1963</v>
      </c>
      <c r="H15" s="28">
        <f>$H$14</f>
        <v>30.72</v>
      </c>
      <c r="I15" s="27">
        <f t="shared" si="3"/>
        <v>60303.36</v>
      </c>
      <c r="J15" s="62"/>
      <c r="K15" s="15"/>
      <c r="L15" s="61">
        <v>2022</v>
      </c>
      <c r="M15" s="31">
        <v>65000</v>
      </c>
      <c r="N15" s="31">
        <f t="shared" si="0"/>
        <v>60303.36</v>
      </c>
      <c r="O15" s="31">
        <f>ROUNDDOWN(N15-M15,-2)</f>
        <v>-4600</v>
      </c>
      <c r="P15" s="69">
        <f aca="true" t="shared" si="5" ref="P15:P22">P14+O15</f>
        <v>5200</v>
      </c>
    </row>
    <row r="16" spans="1:16" ht="23.25">
      <c r="A16" s="20">
        <f t="shared" si="4"/>
        <v>2023</v>
      </c>
      <c r="B16" s="35">
        <f>INT(B15-B15*$I$9%)</f>
        <v>1963</v>
      </c>
      <c r="C16" s="21">
        <v>30.72</v>
      </c>
      <c r="D16" s="22">
        <f t="shared" si="1"/>
        <v>60303.36</v>
      </c>
      <c r="F16" s="61">
        <f t="shared" si="2"/>
        <v>2023</v>
      </c>
      <c r="G16" s="36">
        <f aca="true" t="shared" si="6" ref="G16:G22">INT(G15*(1-I$9/100))</f>
        <v>1963</v>
      </c>
      <c r="H16" s="28">
        <f aca="true" t="shared" si="7" ref="H16:H23">$H$14</f>
        <v>30.72</v>
      </c>
      <c r="I16" s="27">
        <f t="shared" si="3"/>
        <v>60303.36</v>
      </c>
      <c r="J16" s="62"/>
      <c r="K16" s="15"/>
      <c r="L16" s="83">
        <v>2023</v>
      </c>
      <c r="M16" s="84">
        <v>70000</v>
      </c>
      <c r="N16" s="84">
        <f t="shared" si="0"/>
        <v>60303.36</v>
      </c>
      <c r="O16" s="84">
        <f aca="true" t="shared" si="8" ref="O16:O22">ROUNDDOWN(N16-M16,-2)</f>
        <v>-9600</v>
      </c>
      <c r="P16" s="85">
        <f t="shared" si="5"/>
        <v>-4400</v>
      </c>
    </row>
    <row r="17" spans="1:16" ht="23.25">
      <c r="A17" s="20">
        <f t="shared" si="4"/>
        <v>2024</v>
      </c>
      <c r="B17" s="35">
        <f aca="true" t="shared" si="9" ref="B17:B23">INT(B16-B16*$I$9%)</f>
        <v>1963</v>
      </c>
      <c r="C17" s="21">
        <v>30.72</v>
      </c>
      <c r="D17" s="22">
        <f t="shared" si="1"/>
        <v>60303.36</v>
      </c>
      <c r="F17" s="61">
        <f t="shared" si="2"/>
        <v>2024</v>
      </c>
      <c r="G17" s="4">
        <f t="shared" si="6"/>
        <v>1963</v>
      </c>
      <c r="H17" s="28">
        <f t="shared" si="7"/>
        <v>30.72</v>
      </c>
      <c r="I17" s="27">
        <f>G17*H17</f>
        <v>60303.36</v>
      </c>
      <c r="J17" s="62"/>
      <c r="K17" s="15"/>
      <c r="L17" s="61">
        <v>2024</v>
      </c>
      <c r="M17" s="31">
        <v>65000</v>
      </c>
      <c r="N17" s="31">
        <f t="shared" si="0"/>
        <v>60303.36</v>
      </c>
      <c r="O17" s="31">
        <f t="shared" si="8"/>
        <v>-4600</v>
      </c>
      <c r="P17" s="69">
        <f t="shared" si="5"/>
        <v>-9000</v>
      </c>
    </row>
    <row r="18" spans="1:16" s="2" customFormat="1" ht="23.25">
      <c r="A18" s="20">
        <f t="shared" si="4"/>
        <v>2025</v>
      </c>
      <c r="B18" s="35">
        <f t="shared" si="9"/>
        <v>1963</v>
      </c>
      <c r="C18" s="21">
        <v>30.72</v>
      </c>
      <c r="D18" s="22">
        <f t="shared" si="1"/>
        <v>60303.36</v>
      </c>
      <c r="E18" s="1"/>
      <c r="F18" s="61">
        <f t="shared" si="2"/>
        <v>2025</v>
      </c>
      <c r="G18" s="4">
        <f t="shared" si="6"/>
        <v>1963</v>
      </c>
      <c r="H18" s="28">
        <f t="shared" si="7"/>
        <v>30.72</v>
      </c>
      <c r="I18" s="27">
        <f t="shared" si="3"/>
        <v>60303.36</v>
      </c>
      <c r="J18" s="62"/>
      <c r="K18" s="15"/>
      <c r="L18" s="61">
        <v>2025</v>
      </c>
      <c r="M18" s="31">
        <v>65000</v>
      </c>
      <c r="N18" s="31">
        <f t="shared" si="0"/>
        <v>60303.36</v>
      </c>
      <c r="O18" s="31">
        <f t="shared" si="8"/>
        <v>-4600</v>
      </c>
      <c r="P18" s="69">
        <f t="shared" si="5"/>
        <v>-13600</v>
      </c>
    </row>
    <row r="19" spans="1:16" s="2" customFormat="1" ht="23.25">
      <c r="A19" s="20">
        <f t="shared" si="4"/>
        <v>2026</v>
      </c>
      <c r="B19" s="35">
        <f t="shared" si="9"/>
        <v>1963</v>
      </c>
      <c r="C19" s="21">
        <v>30.72</v>
      </c>
      <c r="D19" s="22">
        <f t="shared" si="1"/>
        <v>60303.36</v>
      </c>
      <c r="E19" s="1"/>
      <c r="F19" s="61">
        <f t="shared" si="2"/>
        <v>2026</v>
      </c>
      <c r="G19" s="4">
        <f t="shared" si="6"/>
        <v>1963</v>
      </c>
      <c r="H19" s="28">
        <f t="shared" si="7"/>
        <v>30.72</v>
      </c>
      <c r="I19" s="27">
        <f t="shared" si="3"/>
        <v>60303.36</v>
      </c>
      <c r="J19" s="62"/>
      <c r="K19" s="15"/>
      <c r="L19" s="61">
        <v>2026</v>
      </c>
      <c r="M19" s="31">
        <v>70000</v>
      </c>
      <c r="N19" s="31">
        <f t="shared" si="0"/>
        <v>60303.36</v>
      </c>
      <c r="O19" s="31">
        <f t="shared" si="8"/>
        <v>-9600</v>
      </c>
      <c r="P19" s="69">
        <f t="shared" si="5"/>
        <v>-23200</v>
      </c>
    </row>
    <row r="20" spans="1:16" s="2" customFormat="1" ht="23.25">
      <c r="A20" s="20">
        <f t="shared" si="4"/>
        <v>2027</v>
      </c>
      <c r="B20" s="35">
        <f t="shared" si="9"/>
        <v>1963</v>
      </c>
      <c r="C20" s="21">
        <v>30.72</v>
      </c>
      <c r="D20" s="22">
        <f t="shared" si="1"/>
        <v>60303.36</v>
      </c>
      <c r="E20" s="1"/>
      <c r="F20" s="61">
        <v>2027</v>
      </c>
      <c r="G20" s="4">
        <f t="shared" si="6"/>
        <v>1963</v>
      </c>
      <c r="H20" s="28">
        <f t="shared" si="7"/>
        <v>30.72</v>
      </c>
      <c r="I20" s="27">
        <f t="shared" si="3"/>
        <v>60303.36</v>
      </c>
      <c r="J20" s="62"/>
      <c r="K20" s="15"/>
      <c r="L20" s="61">
        <v>2027</v>
      </c>
      <c r="M20" s="31">
        <v>65000</v>
      </c>
      <c r="N20" s="31">
        <f t="shared" si="0"/>
        <v>60303.36</v>
      </c>
      <c r="O20" s="31">
        <f t="shared" si="8"/>
        <v>-4600</v>
      </c>
      <c r="P20" s="69">
        <f t="shared" si="5"/>
        <v>-27800</v>
      </c>
    </row>
    <row r="21" spans="1:16" s="2" customFormat="1" ht="23.25">
      <c r="A21" s="20">
        <f>A20+1</f>
        <v>2028</v>
      </c>
      <c r="B21" s="35">
        <f t="shared" si="9"/>
        <v>1963</v>
      </c>
      <c r="C21" s="21">
        <v>30.72</v>
      </c>
      <c r="D21" s="22">
        <f t="shared" si="1"/>
        <v>60303.36</v>
      </c>
      <c r="E21" s="1"/>
      <c r="F21" s="61">
        <v>2028</v>
      </c>
      <c r="G21" s="4">
        <f t="shared" si="6"/>
        <v>1963</v>
      </c>
      <c r="H21" s="28">
        <f t="shared" si="7"/>
        <v>30.72</v>
      </c>
      <c r="I21" s="27">
        <f t="shared" si="3"/>
        <v>60303.36</v>
      </c>
      <c r="J21" s="62"/>
      <c r="K21" s="15"/>
      <c r="L21" s="61">
        <v>2028</v>
      </c>
      <c r="M21" s="31">
        <v>65000</v>
      </c>
      <c r="N21" s="31">
        <f t="shared" si="0"/>
        <v>60303.36</v>
      </c>
      <c r="O21" s="31">
        <f t="shared" si="8"/>
        <v>-4600</v>
      </c>
      <c r="P21" s="69">
        <f t="shared" si="5"/>
        <v>-32400</v>
      </c>
    </row>
    <row r="22" spans="1:16" s="2" customFormat="1" ht="23.25">
      <c r="A22" s="20">
        <f t="shared" si="4"/>
        <v>2029</v>
      </c>
      <c r="B22" s="35">
        <f t="shared" si="9"/>
        <v>1963</v>
      </c>
      <c r="C22" s="21">
        <v>30.72</v>
      </c>
      <c r="D22" s="22">
        <f t="shared" si="1"/>
        <v>60303.36</v>
      </c>
      <c r="E22" s="1"/>
      <c r="F22" s="61">
        <v>2029</v>
      </c>
      <c r="G22" s="4">
        <f t="shared" si="6"/>
        <v>1963</v>
      </c>
      <c r="H22" s="28">
        <f t="shared" si="7"/>
        <v>30.72</v>
      </c>
      <c r="I22" s="27">
        <f t="shared" si="3"/>
        <v>60303.36</v>
      </c>
      <c r="J22" s="62"/>
      <c r="K22" s="1"/>
      <c r="L22" s="61">
        <v>2029</v>
      </c>
      <c r="M22" s="31">
        <v>70000</v>
      </c>
      <c r="N22" s="31">
        <f t="shared" si="0"/>
        <v>60303.36</v>
      </c>
      <c r="O22" s="31">
        <f t="shared" si="8"/>
        <v>-9600</v>
      </c>
      <c r="P22" s="69">
        <f t="shared" si="5"/>
        <v>-42000</v>
      </c>
    </row>
    <row r="23" spans="1:16" s="2" customFormat="1" ht="24" thickBot="1">
      <c r="A23" s="24">
        <v>2030</v>
      </c>
      <c r="B23" s="41">
        <f t="shared" si="9"/>
        <v>1963</v>
      </c>
      <c r="C23" s="25">
        <v>30.72</v>
      </c>
      <c r="D23" s="26">
        <f t="shared" si="1"/>
        <v>60303.36</v>
      </c>
      <c r="E23" s="1"/>
      <c r="F23" s="63">
        <v>2030</v>
      </c>
      <c r="G23" s="64">
        <f>INT(G22*(1-I$9/100))</f>
        <v>1963</v>
      </c>
      <c r="H23" s="65">
        <f t="shared" si="7"/>
        <v>30.72</v>
      </c>
      <c r="I23" s="66">
        <f>G23*H23</f>
        <v>60303.36</v>
      </c>
      <c r="J23" s="67"/>
      <c r="K23" s="1"/>
      <c r="L23" s="63">
        <v>2030</v>
      </c>
      <c r="M23" s="70">
        <v>65000</v>
      </c>
      <c r="N23" s="70">
        <f t="shared" si="0"/>
        <v>60303.36</v>
      </c>
      <c r="O23" s="70">
        <f>ROUNDDOWN(N23-M23,-2)</f>
        <v>-4600</v>
      </c>
      <c r="P23" s="71">
        <f>P22+O23</f>
        <v>-46600</v>
      </c>
    </row>
    <row r="24" spans="1:11" s="2" customFormat="1" ht="23.25">
      <c r="A24" s="3"/>
      <c r="B24" s="35"/>
      <c r="C24" s="21"/>
      <c r="D24" s="42"/>
      <c r="E24" s="1"/>
      <c r="F24" s="46"/>
      <c r="G24" s="47">
        <f>INT(G22*(1-I$4/100))</f>
        <v>1963</v>
      </c>
      <c r="H24" s="48">
        <f>$H$13*(100+$I$6)/100</f>
        <v>53.999615999999996</v>
      </c>
      <c r="I24" s="49">
        <f t="shared" si="3"/>
        <v>106001.246208</v>
      </c>
      <c r="J24" s="45"/>
      <c r="K24" s="1"/>
    </row>
    <row r="25" spans="1:11" s="2" customFormat="1" ht="15">
      <c r="A25" s="1"/>
      <c r="B25" s="1"/>
      <c r="C25" s="1"/>
      <c r="D25" s="1"/>
      <c r="E25" s="1"/>
      <c r="F25" s="3"/>
      <c r="G25" s="3"/>
      <c r="H25" s="3"/>
      <c r="I25" s="3"/>
      <c r="J25" s="1"/>
      <c r="K2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spans="12:20" ht="15">
      <c r="L50" s="1"/>
      <c r="Q50" s="2"/>
      <c r="R50" s="2"/>
      <c r="S50" s="2"/>
      <c r="T50" s="2"/>
    </row>
    <row r="51" spans="12:20" ht="15">
      <c r="L51" s="1"/>
      <c r="Q51" s="2"/>
      <c r="R51" s="2"/>
      <c r="S51" s="2"/>
      <c r="T51" s="2"/>
    </row>
    <row r="52" spans="12:20" ht="15">
      <c r="L52" s="1"/>
      <c r="Q52" s="2"/>
      <c r="R52" s="2"/>
      <c r="S52" s="2"/>
      <c r="T52" s="2"/>
    </row>
    <row r="53" spans="12:20" ht="15">
      <c r="L53" s="1"/>
      <c r="Q53" s="2"/>
      <c r="R53" s="2"/>
      <c r="S53" s="2"/>
      <c r="T53" s="2"/>
    </row>
    <row r="54" spans="12:20" ht="15">
      <c r="L54" s="1"/>
      <c r="Q54" s="2"/>
      <c r="R54" s="2"/>
      <c r="S54" s="2"/>
      <c r="T54" s="2"/>
    </row>
    <row r="55" spans="12:20" ht="15">
      <c r="L55" s="1"/>
      <c r="Q55" s="2"/>
      <c r="R55" s="2"/>
      <c r="S55" s="2"/>
      <c r="T55" s="2"/>
    </row>
    <row r="56" spans="12:20" ht="15">
      <c r="L56" s="1"/>
      <c r="Q56" s="2"/>
      <c r="R56" s="2"/>
      <c r="S56" s="2"/>
      <c r="T56" s="2"/>
    </row>
    <row r="57" spans="13:20" ht="15">
      <c r="M57" s="2"/>
      <c r="N57" s="2"/>
      <c r="O57" s="2"/>
      <c r="P57" s="2"/>
      <c r="Q57" s="2"/>
      <c r="R57" s="2"/>
      <c r="S57" s="2"/>
      <c r="T57" s="2"/>
    </row>
  </sheetData>
  <sheetProtection password="981F" sheet="1"/>
  <mergeCells count="3">
    <mergeCell ref="A3:D3"/>
    <mergeCell ref="F3:J3"/>
    <mergeCell ref="A4:D4"/>
  </mergeCells>
  <printOptions/>
  <pageMargins left="1.09" right="0.22" top="0.59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="90" zoomScaleNormal="90" zoomScalePageLayoutView="0" workbookViewId="0" topLeftCell="E1">
      <selection activeCell="I7" sqref="I7"/>
    </sheetView>
  </sheetViews>
  <sheetFormatPr defaultColWidth="11.421875" defaultRowHeight="15"/>
  <cols>
    <col min="1" max="1" width="5.57421875" style="1" hidden="1" customWidth="1"/>
    <col min="2" max="2" width="10.28125" style="1" hidden="1" customWidth="1"/>
    <col min="3" max="3" width="11.421875" style="1" hidden="1" customWidth="1"/>
    <col min="4" max="4" width="17.140625" style="1" hidden="1" customWidth="1"/>
    <col min="5" max="5" width="7.140625" style="1" customWidth="1"/>
    <col min="6" max="8" width="21.57421875" style="1" customWidth="1"/>
    <col min="9" max="9" width="31.140625" style="1" bestFit="1" customWidth="1"/>
    <col min="10" max="10" width="24.57421875" style="1" customWidth="1"/>
    <col min="11" max="11" width="7.28125" style="1" customWidth="1"/>
    <col min="12" max="12" width="24.57421875" style="2" customWidth="1"/>
    <col min="13" max="15" width="20.7109375" style="1" customWidth="1"/>
    <col min="16" max="16" width="26.140625" style="1" customWidth="1"/>
    <col min="17" max="16384" width="11.421875" style="1" customWidth="1"/>
  </cols>
  <sheetData>
    <row r="1" spans="6:10" ht="15">
      <c r="F1" s="3"/>
      <c r="G1" s="3"/>
      <c r="H1" s="3"/>
      <c r="I1" s="3"/>
      <c r="J1" s="3"/>
    </row>
    <row r="2" spans="6:10" ht="15.75" thickBot="1">
      <c r="F2" s="3"/>
      <c r="G2" s="3"/>
      <c r="H2" s="3"/>
      <c r="I2" s="3"/>
      <c r="J2" s="3"/>
    </row>
    <row r="3" spans="1:16" ht="23.25">
      <c r="A3" s="93" t="s">
        <v>0</v>
      </c>
      <c r="B3" s="94"/>
      <c r="C3" s="94"/>
      <c r="D3" s="95"/>
      <c r="F3" s="96" t="s">
        <v>21</v>
      </c>
      <c r="G3" s="96"/>
      <c r="H3" s="96"/>
      <c r="I3" s="96"/>
      <c r="J3" s="96"/>
      <c r="K3" s="3"/>
      <c r="L3" s="90" t="s">
        <v>22</v>
      </c>
      <c r="M3" s="72"/>
      <c r="N3" s="73"/>
      <c r="O3" s="73"/>
      <c r="P3" s="73"/>
    </row>
    <row r="4" spans="1:11" ht="23.25">
      <c r="A4" s="98" t="s">
        <v>1</v>
      </c>
      <c r="B4" s="99"/>
      <c r="C4" s="99"/>
      <c r="D4" s="100"/>
      <c r="F4" s="10"/>
      <c r="G4" s="4"/>
      <c r="H4" s="5"/>
      <c r="I4" s="4"/>
      <c r="J4" s="5"/>
      <c r="K4" s="3"/>
    </row>
    <row r="5" spans="1:11" ht="23.25">
      <c r="A5" s="6"/>
      <c r="B5" s="7"/>
      <c r="C5" s="7"/>
      <c r="D5" s="8"/>
      <c r="F5" s="50" t="s">
        <v>2</v>
      </c>
      <c r="G5" s="51"/>
      <c r="H5" s="51"/>
      <c r="I5" s="52">
        <v>30.72</v>
      </c>
      <c r="J5" s="53"/>
      <c r="K5" s="3"/>
    </row>
    <row r="6" spans="1:16" ht="23.25" hidden="1">
      <c r="A6" s="6"/>
      <c r="B6" s="7"/>
      <c r="C6" s="7"/>
      <c r="D6" s="8"/>
      <c r="F6" s="54" t="s">
        <v>3</v>
      </c>
      <c r="G6" s="4"/>
      <c r="H6" s="4" t="s">
        <v>4</v>
      </c>
      <c r="I6" s="9">
        <v>75.78</v>
      </c>
      <c r="J6" s="55">
        <v>44197</v>
      </c>
      <c r="K6" s="3"/>
      <c r="L6" s="68"/>
      <c r="M6" s="5" t="s">
        <v>14</v>
      </c>
      <c r="N6" s="5" t="s">
        <v>15</v>
      </c>
      <c r="O6" s="5" t="s">
        <v>16</v>
      </c>
      <c r="P6" s="5" t="s">
        <v>17</v>
      </c>
    </row>
    <row r="7" spans="1:11" ht="23.25">
      <c r="A7" s="6"/>
      <c r="B7" s="7"/>
      <c r="C7" s="7"/>
      <c r="D7" s="8"/>
      <c r="F7" s="54" t="s">
        <v>5</v>
      </c>
      <c r="G7" s="3"/>
      <c r="H7" s="3"/>
      <c r="I7" s="86"/>
      <c r="J7" s="55">
        <v>43831</v>
      </c>
      <c r="K7" s="3"/>
    </row>
    <row r="8" spans="1:11" ht="23.25">
      <c r="A8" s="6"/>
      <c r="B8" s="7"/>
      <c r="C8" s="7"/>
      <c r="D8" s="8"/>
      <c r="F8" s="54" t="s">
        <v>5</v>
      </c>
      <c r="G8" s="10"/>
      <c r="H8" s="4"/>
      <c r="I8" s="87"/>
      <c r="J8" s="56" t="s">
        <v>6</v>
      </c>
      <c r="K8" s="3"/>
    </row>
    <row r="9" spans="1:11" ht="23.25">
      <c r="A9" s="6"/>
      <c r="B9" s="7"/>
      <c r="C9" s="7"/>
      <c r="D9" s="8"/>
      <c r="F9" s="54" t="s">
        <v>18</v>
      </c>
      <c r="G9" s="4"/>
      <c r="H9" s="4" t="s">
        <v>7</v>
      </c>
      <c r="I9" s="88"/>
      <c r="J9" s="56" t="s">
        <v>8</v>
      </c>
      <c r="K9" s="11"/>
    </row>
    <row r="10" spans="1:11" ht="23.25">
      <c r="A10" s="6"/>
      <c r="B10" s="7"/>
      <c r="C10" s="7"/>
      <c r="D10" s="8"/>
      <c r="F10" s="57"/>
      <c r="G10" s="12"/>
      <c r="H10" s="13"/>
      <c r="I10" s="14"/>
      <c r="J10" s="58"/>
      <c r="K10" s="15"/>
    </row>
    <row r="11" spans="1:16" ht="23.25">
      <c r="A11" s="16" t="s">
        <v>9</v>
      </c>
      <c r="B11" s="17" t="s">
        <v>10</v>
      </c>
      <c r="C11" s="18" t="s">
        <v>11</v>
      </c>
      <c r="D11" s="19" t="s">
        <v>12</v>
      </c>
      <c r="F11" s="77" t="s">
        <v>9</v>
      </c>
      <c r="G11" s="75" t="s">
        <v>10</v>
      </c>
      <c r="H11" s="76" t="s">
        <v>13</v>
      </c>
      <c r="I11" s="76" t="s">
        <v>12</v>
      </c>
      <c r="J11" s="78"/>
      <c r="K11" s="15"/>
      <c r="L11" s="91"/>
      <c r="M11" s="74" t="s">
        <v>14</v>
      </c>
      <c r="N11" s="74" t="s">
        <v>15</v>
      </c>
      <c r="O11" s="74" t="s">
        <v>16</v>
      </c>
      <c r="P11" s="92" t="s">
        <v>17</v>
      </c>
    </row>
    <row r="12" spans="1:16" ht="23.25">
      <c r="A12" s="20">
        <v>2019</v>
      </c>
      <c r="B12" s="3">
        <v>1963</v>
      </c>
      <c r="C12" s="21">
        <v>30.72</v>
      </c>
      <c r="D12" s="22">
        <f>B12*C12</f>
        <v>60303.36</v>
      </c>
      <c r="F12" s="59">
        <v>2019</v>
      </c>
      <c r="G12" s="13">
        <v>1963</v>
      </c>
      <c r="H12" s="39">
        <f>I5</f>
        <v>30.72</v>
      </c>
      <c r="I12" s="40">
        <f>G12*H12</f>
        <v>60303.36</v>
      </c>
      <c r="J12" s="60"/>
      <c r="K12" s="15"/>
      <c r="L12" s="79">
        <v>2019</v>
      </c>
      <c r="M12" s="80">
        <v>65000</v>
      </c>
      <c r="N12" s="81">
        <v>60303</v>
      </c>
      <c r="O12" s="81"/>
      <c r="P12" s="82">
        <v>24000</v>
      </c>
    </row>
    <row r="13" spans="1:16" ht="23.25">
      <c r="A13" s="20">
        <v>2020</v>
      </c>
      <c r="B13" s="35">
        <f>INT(B12-B12*I7%)</f>
        <v>1963</v>
      </c>
      <c r="C13" s="21">
        <v>30.72</v>
      </c>
      <c r="D13" s="22">
        <f>B13*C13</f>
        <v>60303.36</v>
      </c>
      <c r="F13" s="61">
        <f>$A$13</f>
        <v>2020</v>
      </c>
      <c r="G13" s="37">
        <f>B13</f>
        <v>1963</v>
      </c>
      <c r="H13" s="23">
        <f>H12</f>
        <v>30.72</v>
      </c>
      <c r="I13" s="27">
        <f>G13*H13</f>
        <v>60303.36</v>
      </c>
      <c r="J13" s="62"/>
      <c r="K13" s="15"/>
      <c r="L13" s="61">
        <v>2020</v>
      </c>
      <c r="M13" s="31">
        <v>70000</v>
      </c>
      <c r="N13" s="31">
        <f aca="true" t="shared" si="0" ref="N13:N23">I13</f>
        <v>60303.36</v>
      </c>
      <c r="O13" s="31">
        <f>ROUNDDOWN(N13-M13,-2)</f>
        <v>-9600</v>
      </c>
      <c r="P13" s="69">
        <f>P12+O13</f>
        <v>14400</v>
      </c>
    </row>
    <row r="14" spans="1:16" ht="23.25">
      <c r="A14" s="20">
        <f>A13+1</f>
        <v>2021</v>
      </c>
      <c r="B14" s="35">
        <f>INT(B13-B13*I8%)</f>
        <v>1963</v>
      </c>
      <c r="C14" s="21">
        <v>30.72</v>
      </c>
      <c r="D14" s="22">
        <f aca="true" t="shared" si="1" ref="D14:D22">B14*C14</f>
        <v>60303.36</v>
      </c>
      <c r="F14" s="61">
        <f aca="true" t="shared" si="2" ref="F14:F19">F13+1</f>
        <v>2021</v>
      </c>
      <c r="G14" s="43">
        <f>B14</f>
        <v>1963</v>
      </c>
      <c r="H14" s="89"/>
      <c r="I14" s="27">
        <f aca="true" t="shared" si="3" ref="I14:I24">G14*H14</f>
        <v>0</v>
      </c>
      <c r="J14" s="62"/>
      <c r="K14" s="15"/>
      <c r="L14" s="61">
        <v>2021</v>
      </c>
      <c r="M14" s="31">
        <v>65000</v>
      </c>
      <c r="N14" s="31">
        <f t="shared" si="0"/>
        <v>0</v>
      </c>
      <c r="O14" s="31">
        <f>ROUNDDOWN(N14-M14,-2)</f>
        <v>-65000</v>
      </c>
      <c r="P14" s="69">
        <f>P13+O14</f>
        <v>-50600</v>
      </c>
    </row>
    <row r="15" spans="1:16" ht="23.25">
      <c r="A15" s="20">
        <f aca="true" t="shared" si="4" ref="A15:A22">A14+1</f>
        <v>2022</v>
      </c>
      <c r="B15" s="35">
        <f>INT(B14-B14*$I$9%)</f>
        <v>1963</v>
      </c>
      <c r="C15" s="21">
        <v>30.72</v>
      </c>
      <c r="D15" s="22">
        <f t="shared" si="1"/>
        <v>60303.36</v>
      </c>
      <c r="F15" s="61">
        <f t="shared" si="2"/>
        <v>2022</v>
      </c>
      <c r="G15" s="44">
        <f>B15</f>
        <v>1963</v>
      </c>
      <c r="H15" s="28">
        <f>$H$14</f>
        <v>0</v>
      </c>
      <c r="I15" s="27">
        <f t="shared" si="3"/>
        <v>0</v>
      </c>
      <c r="J15" s="62"/>
      <c r="K15" s="15"/>
      <c r="L15" s="61">
        <v>2022</v>
      </c>
      <c r="M15" s="31">
        <v>65000</v>
      </c>
      <c r="N15" s="31">
        <f t="shared" si="0"/>
        <v>0</v>
      </c>
      <c r="O15" s="31">
        <f>ROUNDDOWN(N15-M15,-2)</f>
        <v>-65000</v>
      </c>
      <c r="P15" s="69">
        <f aca="true" t="shared" si="5" ref="P15:P22">P14+O15</f>
        <v>-115600</v>
      </c>
    </row>
    <row r="16" spans="1:16" ht="23.25">
      <c r="A16" s="20">
        <f t="shared" si="4"/>
        <v>2023</v>
      </c>
      <c r="B16" s="35">
        <f>INT(B15-B15*$I$9%)</f>
        <v>1963</v>
      </c>
      <c r="C16" s="21">
        <v>30.72</v>
      </c>
      <c r="D16" s="22">
        <f t="shared" si="1"/>
        <v>60303.36</v>
      </c>
      <c r="F16" s="61">
        <f t="shared" si="2"/>
        <v>2023</v>
      </c>
      <c r="G16" s="36">
        <f aca="true" t="shared" si="6" ref="G16:G22">INT(G15*(1-I$9/100))</f>
        <v>1963</v>
      </c>
      <c r="H16" s="28">
        <f aca="true" t="shared" si="7" ref="H16:H23">$H$14</f>
        <v>0</v>
      </c>
      <c r="I16" s="27">
        <f t="shared" si="3"/>
        <v>0</v>
      </c>
      <c r="J16" s="62"/>
      <c r="K16" s="15"/>
      <c r="L16" s="61">
        <v>2023</v>
      </c>
      <c r="M16" s="31">
        <v>70000</v>
      </c>
      <c r="N16" s="31">
        <f t="shared" si="0"/>
        <v>0</v>
      </c>
      <c r="O16" s="31">
        <f aca="true" t="shared" si="8" ref="O16:O22">ROUNDDOWN(N16-M16,-2)</f>
        <v>-70000</v>
      </c>
      <c r="P16" s="69">
        <f t="shared" si="5"/>
        <v>-185600</v>
      </c>
    </row>
    <row r="17" spans="1:16" ht="23.25">
      <c r="A17" s="20">
        <f t="shared" si="4"/>
        <v>2024</v>
      </c>
      <c r="B17" s="35">
        <f aca="true" t="shared" si="9" ref="B17:B23">INT(B16-B16*$I$9%)</f>
        <v>1963</v>
      </c>
      <c r="C17" s="21">
        <v>30.72</v>
      </c>
      <c r="D17" s="22">
        <f t="shared" si="1"/>
        <v>60303.36</v>
      </c>
      <c r="F17" s="61">
        <f t="shared" si="2"/>
        <v>2024</v>
      </c>
      <c r="G17" s="4">
        <f t="shared" si="6"/>
        <v>1963</v>
      </c>
      <c r="H17" s="28">
        <f t="shared" si="7"/>
        <v>0</v>
      </c>
      <c r="I17" s="27">
        <f>G17*H17</f>
        <v>0</v>
      </c>
      <c r="J17" s="62"/>
      <c r="K17" s="15"/>
      <c r="L17" s="61">
        <v>2024</v>
      </c>
      <c r="M17" s="31">
        <v>65000</v>
      </c>
      <c r="N17" s="31">
        <f t="shared" si="0"/>
        <v>0</v>
      </c>
      <c r="O17" s="31">
        <f t="shared" si="8"/>
        <v>-65000</v>
      </c>
      <c r="P17" s="69">
        <f t="shared" si="5"/>
        <v>-250600</v>
      </c>
    </row>
    <row r="18" spans="1:16" s="2" customFormat="1" ht="23.25">
      <c r="A18" s="20">
        <f t="shared" si="4"/>
        <v>2025</v>
      </c>
      <c r="B18" s="35">
        <f t="shared" si="9"/>
        <v>1963</v>
      </c>
      <c r="C18" s="21">
        <v>30.72</v>
      </c>
      <c r="D18" s="22">
        <f t="shared" si="1"/>
        <v>60303.36</v>
      </c>
      <c r="E18" s="1"/>
      <c r="F18" s="61">
        <f t="shared" si="2"/>
        <v>2025</v>
      </c>
      <c r="G18" s="4">
        <f t="shared" si="6"/>
        <v>1963</v>
      </c>
      <c r="H18" s="28">
        <f t="shared" si="7"/>
        <v>0</v>
      </c>
      <c r="I18" s="27">
        <f t="shared" si="3"/>
        <v>0</v>
      </c>
      <c r="J18" s="62"/>
      <c r="K18" s="15"/>
      <c r="L18" s="61">
        <v>2025</v>
      </c>
      <c r="M18" s="31">
        <v>65000</v>
      </c>
      <c r="N18" s="31">
        <f t="shared" si="0"/>
        <v>0</v>
      </c>
      <c r="O18" s="31">
        <f t="shared" si="8"/>
        <v>-65000</v>
      </c>
      <c r="P18" s="69">
        <f t="shared" si="5"/>
        <v>-315600</v>
      </c>
    </row>
    <row r="19" spans="1:16" s="2" customFormat="1" ht="23.25">
      <c r="A19" s="20">
        <f t="shared" si="4"/>
        <v>2026</v>
      </c>
      <c r="B19" s="35">
        <f t="shared" si="9"/>
        <v>1963</v>
      </c>
      <c r="C19" s="21">
        <v>30.72</v>
      </c>
      <c r="D19" s="22">
        <f t="shared" si="1"/>
        <v>60303.36</v>
      </c>
      <c r="E19" s="1"/>
      <c r="F19" s="61">
        <f t="shared" si="2"/>
        <v>2026</v>
      </c>
      <c r="G19" s="4">
        <f t="shared" si="6"/>
        <v>1963</v>
      </c>
      <c r="H19" s="28">
        <f t="shared" si="7"/>
        <v>0</v>
      </c>
      <c r="I19" s="27">
        <f t="shared" si="3"/>
        <v>0</v>
      </c>
      <c r="J19" s="62"/>
      <c r="K19" s="15"/>
      <c r="L19" s="61">
        <v>2026</v>
      </c>
      <c r="M19" s="31">
        <v>70000</v>
      </c>
      <c r="N19" s="31">
        <f t="shared" si="0"/>
        <v>0</v>
      </c>
      <c r="O19" s="31">
        <f t="shared" si="8"/>
        <v>-70000</v>
      </c>
      <c r="P19" s="69">
        <f t="shared" si="5"/>
        <v>-385600</v>
      </c>
    </row>
    <row r="20" spans="1:16" s="2" customFormat="1" ht="23.25">
      <c r="A20" s="20">
        <f t="shared" si="4"/>
        <v>2027</v>
      </c>
      <c r="B20" s="35">
        <f t="shared" si="9"/>
        <v>1963</v>
      </c>
      <c r="C20" s="21">
        <v>30.72</v>
      </c>
      <c r="D20" s="22">
        <f t="shared" si="1"/>
        <v>60303.36</v>
      </c>
      <c r="E20" s="1"/>
      <c r="F20" s="61">
        <v>2027</v>
      </c>
      <c r="G20" s="4">
        <f t="shared" si="6"/>
        <v>1963</v>
      </c>
      <c r="H20" s="28">
        <f t="shared" si="7"/>
        <v>0</v>
      </c>
      <c r="I20" s="27">
        <f t="shared" si="3"/>
        <v>0</v>
      </c>
      <c r="J20" s="62"/>
      <c r="K20" s="15"/>
      <c r="L20" s="61">
        <v>2027</v>
      </c>
      <c r="M20" s="31">
        <v>65000</v>
      </c>
      <c r="N20" s="31">
        <f t="shared" si="0"/>
        <v>0</v>
      </c>
      <c r="O20" s="31">
        <f t="shared" si="8"/>
        <v>-65000</v>
      </c>
      <c r="P20" s="69">
        <f t="shared" si="5"/>
        <v>-450600</v>
      </c>
    </row>
    <row r="21" spans="1:16" s="2" customFormat="1" ht="23.25">
      <c r="A21" s="20">
        <f>A20+1</f>
        <v>2028</v>
      </c>
      <c r="B21" s="35">
        <f t="shared" si="9"/>
        <v>1963</v>
      </c>
      <c r="C21" s="21">
        <v>30.72</v>
      </c>
      <c r="D21" s="22">
        <f t="shared" si="1"/>
        <v>60303.36</v>
      </c>
      <c r="E21" s="1"/>
      <c r="F21" s="61">
        <v>2028</v>
      </c>
      <c r="G21" s="4">
        <f t="shared" si="6"/>
        <v>1963</v>
      </c>
      <c r="H21" s="28">
        <f t="shared" si="7"/>
        <v>0</v>
      </c>
      <c r="I21" s="27">
        <f t="shared" si="3"/>
        <v>0</v>
      </c>
      <c r="J21" s="62"/>
      <c r="K21" s="15"/>
      <c r="L21" s="61">
        <v>2028</v>
      </c>
      <c r="M21" s="31">
        <v>65000</v>
      </c>
      <c r="N21" s="31">
        <f t="shared" si="0"/>
        <v>0</v>
      </c>
      <c r="O21" s="31">
        <f t="shared" si="8"/>
        <v>-65000</v>
      </c>
      <c r="P21" s="69">
        <f t="shared" si="5"/>
        <v>-515600</v>
      </c>
    </row>
    <row r="22" spans="1:16" s="2" customFormat="1" ht="23.25">
      <c r="A22" s="20">
        <f t="shared" si="4"/>
        <v>2029</v>
      </c>
      <c r="B22" s="35">
        <f t="shared" si="9"/>
        <v>1963</v>
      </c>
      <c r="C22" s="21">
        <v>30.72</v>
      </c>
      <c r="D22" s="22">
        <f t="shared" si="1"/>
        <v>60303.36</v>
      </c>
      <c r="E22" s="1"/>
      <c r="F22" s="61">
        <v>2029</v>
      </c>
      <c r="G22" s="4">
        <f t="shared" si="6"/>
        <v>1963</v>
      </c>
      <c r="H22" s="28">
        <f t="shared" si="7"/>
        <v>0</v>
      </c>
      <c r="I22" s="27">
        <f t="shared" si="3"/>
        <v>0</v>
      </c>
      <c r="J22" s="62"/>
      <c r="K22" s="1"/>
      <c r="L22" s="61">
        <v>2029</v>
      </c>
      <c r="M22" s="31">
        <v>70000</v>
      </c>
      <c r="N22" s="31">
        <f t="shared" si="0"/>
        <v>0</v>
      </c>
      <c r="O22" s="31">
        <f t="shared" si="8"/>
        <v>-70000</v>
      </c>
      <c r="P22" s="69">
        <f t="shared" si="5"/>
        <v>-585600</v>
      </c>
    </row>
    <row r="23" spans="1:16" s="2" customFormat="1" ht="24" thickBot="1">
      <c r="A23" s="24">
        <v>2030</v>
      </c>
      <c r="B23" s="41">
        <f t="shared" si="9"/>
        <v>1963</v>
      </c>
      <c r="C23" s="25">
        <v>30.72</v>
      </c>
      <c r="D23" s="26">
        <f>B23*C23</f>
        <v>60303.36</v>
      </c>
      <c r="E23" s="1"/>
      <c r="F23" s="63">
        <v>2030</v>
      </c>
      <c r="G23" s="64">
        <f>INT(G22*(1-I$9/100))</f>
        <v>1963</v>
      </c>
      <c r="H23" s="65">
        <f t="shared" si="7"/>
        <v>0</v>
      </c>
      <c r="I23" s="66">
        <f>G23*H23</f>
        <v>0</v>
      </c>
      <c r="J23" s="67"/>
      <c r="K23" s="1"/>
      <c r="L23" s="63">
        <v>2030</v>
      </c>
      <c r="M23" s="70">
        <v>65000</v>
      </c>
      <c r="N23" s="70">
        <f t="shared" si="0"/>
        <v>0</v>
      </c>
      <c r="O23" s="70">
        <f>ROUNDDOWN(N23-M23,-2)</f>
        <v>-65000</v>
      </c>
      <c r="P23" s="71">
        <f>P22+O23</f>
        <v>-650600</v>
      </c>
    </row>
    <row r="24" spans="1:11" s="2" customFormat="1" ht="23.25">
      <c r="A24" s="3"/>
      <c r="B24" s="35"/>
      <c r="C24" s="21"/>
      <c r="D24" s="42"/>
      <c r="E24" s="1"/>
      <c r="F24" s="46"/>
      <c r="G24" s="47">
        <f>INT(G22*(1-I$4/100))</f>
        <v>1963</v>
      </c>
      <c r="H24" s="48">
        <f>$H$13*(100+$I$6)/100</f>
        <v>53.999615999999996</v>
      </c>
      <c r="I24" s="49">
        <f t="shared" si="3"/>
        <v>106001.246208</v>
      </c>
      <c r="J24" s="45"/>
      <c r="K24" s="1"/>
    </row>
    <row r="25" spans="1:11" s="2" customFormat="1" ht="15">
      <c r="A25" s="1"/>
      <c r="B25" s="1"/>
      <c r="C25" s="1"/>
      <c r="D25" s="1"/>
      <c r="E25" s="1"/>
      <c r="F25" s="3"/>
      <c r="G25" s="3"/>
      <c r="H25" s="3"/>
      <c r="I25" s="3"/>
      <c r="J25" s="1"/>
      <c r="K2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spans="12:20" ht="15">
      <c r="L50" s="1"/>
      <c r="Q50" s="2"/>
      <c r="R50" s="2"/>
      <c r="S50" s="2"/>
      <c r="T50" s="2"/>
    </row>
    <row r="51" spans="12:20" ht="15">
      <c r="L51" s="1"/>
      <c r="Q51" s="2"/>
      <c r="R51" s="2"/>
      <c r="S51" s="2"/>
      <c r="T51" s="2"/>
    </row>
    <row r="52" spans="12:20" ht="15">
      <c r="L52" s="1"/>
      <c r="Q52" s="2"/>
      <c r="R52" s="2"/>
      <c r="S52" s="2"/>
      <c r="T52" s="2"/>
    </row>
    <row r="53" spans="12:20" ht="15">
      <c r="L53" s="1"/>
      <c r="Q53" s="2"/>
      <c r="R53" s="2"/>
      <c r="S53" s="2"/>
      <c r="T53" s="2"/>
    </row>
    <row r="54" spans="12:20" ht="15">
      <c r="L54" s="1"/>
      <c r="Q54" s="2"/>
      <c r="R54" s="2"/>
      <c r="S54" s="2"/>
      <c r="T54" s="2"/>
    </row>
    <row r="55" spans="12:20" ht="15">
      <c r="L55" s="1"/>
      <c r="Q55" s="2"/>
      <c r="R55" s="2"/>
      <c r="S55" s="2"/>
      <c r="T55" s="2"/>
    </row>
    <row r="56" spans="12:20" ht="15">
      <c r="L56" s="1"/>
      <c r="Q56" s="2"/>
      <c r="R56" s="2"/>
      <c r="S56" s="2"/>
      <c r="T56" s="2"/>
    </row>
    <row r="57" spans="13:20" ht="15">
      <c r="M57" s="2"/>
      <c r="N57" s="2"/>
      <c r="O57" s="2"/>
      <c r="P57" s="2"/>
      <c r="Q57" s="2"/>
      <c r="R57" s="2"/>
      <c r="S57" s="2"/>
      <c r="T57" s="2"/>
    </row>
  </sheetData>
  <sheetProtection password="981F" sheet="1"/>
  <mergeCells count="3">
    <mergeCell ref="A3:D3"/>
    <mergeCell ref="F3:J3"/>
    <mergeCell ref="A4:D4"/>
  </mergeCells>
  <printOptions/>
  <pageMargins left="1.09" right="0.22" top="0.59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cp:lastPrinted>2020-01-22T18:19:06Z</cp:lastPrinted>
  <dcterms:created xsi:type="dcterms:W3CDTF">2020-01-22T17:10:32Z</dcterms:created>
  <dcterms:modified xsi:type="dcterms:W3CDTF">2020-08-15T15:04:23Z</dcterms:modified>
  <cp:category/>
  <cp:version/>
  <cp:contentType/>
  <cp:contentStatus/>
</cp:coreProperties>
</file>